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1195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43" i="1"/>
  <c r="D44"/>
  <c r="D45"/>
  <c r="D46"/>
  <c r="D47"/>
  <c r="D48"/>
  <c r="D49"/>
  <c r="D50"/>
  <c r="D51"/>
  <c r="D52"/>
  <c r="D53"/>
  <c r="D42"/>
  <c r="C43"/>
  <c r="C44"/>
  <c r="C45"/>
  <c r="C46"/>
  <c r="C47"/>
  <c r="C48"/>
  <c r="C49"/>
  <c r="C50"/>
  <c r="C51"/>
  <c r="C52"/>
  <c r="C53"/>
  <c r="C42"/>
  <c r="G87"/>
  <c r="D87"/>
  <c r="D85"/>
  <c r="D54"/>
  <c r="C54"/>
  <c r="F42"/>
  <c r="C79" s="1"/>
  <c r="E42"/>
  <c r="G79" s="1"/>
  <c r="P22"/>
  <c r="P23"/>
  <c r="P24"/>
  <c r="P25"/>
  <c r="P26"/>
  <c r="P27"/>
  <c r="P28"/>
  <c r="P29"/>
  <c r="P30"/>
  <c r="P31"/>
  <c r="P32"/>
  <c r="P21"/>
  <c r="O22"/>
  <c r="O23"/>
  <c r="O24"/>
  <c r="O25"/>
  <c r="O26"/>
  <c r="O27"/>
  <c r="O28"/>
  <c r="O29"/>
  <c r="O30"/>
  <c r="O31"/>
  <c r="O32"/>
  <c r="O21"/>
  <c r="N3"/>
  <c r="M3"/>
  <c r="L3"/>
  <c r="K3"/>
  <c r="J3"/>
  <c r="I3"/>
  <c r="H3"/>
  <c r="G3"/>
  <c r="F3"/>
  <c r="E3"/>
  <c r="D3"/>
  <c r="C3"/>
  <c r="F43" l="1"/>
  <c r="H42"/>
  <c r="G77"/>
  <c r="E43"/>
  <c r="G42"/>
  <c r="C77"/>
  <c r="J42" l="1"/>
  <c r="H43"/>
  <c r="J43" s="1"/>
  <c r="F44"/>
  <c r="L42"/>
  <c r="K42"/>
  <c r="I42"/>
  <c r="G43"/>
  <c r="E44"/>
  <c r="H44" l="1"/>
  <c r="J44" s="1"/>
  <c r="F45"/>
  <c r="G44"/>
  <c r="E45"/>
  <c r="L43"/>
  <c r="M43" s="1"/>
  <c r="K43"/>
  <c r="I43"/>
  <c r="M42"/>
  <c r="H45" l="1"/>
  <c r="F46"/>
  <c r="G45"/>
  <c r="E46"/>
  <c r="L44"/>
  <c r="K44"/>
  <c r="I44"/>
  <c r="H46" l="1"/>
  <c r="J46" s="1"/>
  <c r="F47"/>
  <c r="J45"/>
  <c r="M44"/>
  <c r="G46"/>
  <c r="E47"/>
  <c r="L45"/>
  <c r="M45" s="1"/>
  <c r="K45"/>
  <c r="I45"/>
  <c r="H47" l="1"/>
  <c r="F48"/>
  <c r="G47"/>
  <c r="E48"/>
  <c r="L46"/>
  <c r="M46" s="1"/>
  <c r="K46"/>
  <c r="I46"/>
  <c r="H48" l="1"/>
  <c r="J48" s="1"/>
  <c r="F49"/>
  <c r="J47"/>
  <c r="G48"/>
  <c r="E49"/>
  <c r="L47"/>
  <c r="K47"/>
  <c r="I47"/>
  <c r="H49" l="1"/>
  <c r="F50"/>
  <c r="M47"/>
  <c r="G49"/>
  <c r="E50"/>
  <c r="L48"/>
  <c r="M48" s="1"/>
  <c r="K48"/>
  <c r="I48"/>
  <c r="H50" l="1"/>
  <c r="J50" s="1"/>
  <c r="F51"/>
  <c r="J49"/>
  <c r="G50"/>
  <c r="E51"/>
  <c r="L49"/>
  <c r="M49" s="1"/>
  <c r="K49"/>
  <c r="I49"/>
  <c r="H51" l="1"/>
  <c r="J51" s="1"/>
  <c r="F52"/>
  <c r="G51"/>
  <c r="E52"/>
  <c r="L50"/>
  <c r="M50" s="1"/>
  <c r="K50"/>
  <c r="I50"/>
  <c r="H52" l="1"/>
  <c r="J52" s="1"/>
  <c r="F53"/>
  <c r="H53" s="1"/>
  <c r="G52"/>
  <c r="E53"/>
  <c r="G53" s="1"/>
  <c r="L51"/>
  <c r="M51" s="1"/>
  <c r="K51"/>
  <c r="I51"/>
  <c r="J53" l="1"/>
  <c r="J54" s="1"/>
  <c r="H54"/>
  <c r="L53"/>
  <c r="K53"/>
  <c r="I53"/>
  <c r="G54"/>
  <c r="L52"/>
  <c r="M52" s="1"/>
  <c r="K52"/>
  <c r="I52"/>
  <c r="F71" l="1"/>
  <c r="G58"/>
  <c r="M53"/>
  <c r="M54" s="1"/>
  <c r="C58" s="1"/>
  <c r="C60" s="1"/>
  <c r="L54"/>
  <c r="I54"/>
  <c r="K54"/>
  <c r="E65" l="1"/>
  <c r="J58"/>
  <c r="C71"/>
  <c r="E58"/>
  <c r="E60" s="1"/>
  <c r="F73" l="1"/>
  <c r="E79" s="1"/>
  <c r="C73"/>
  <c r="E77" s="1"/>
</calcChain>
</file>

<file path=xl/sharedStrings.xml><?xml version="1.0" encoding="utf-8"?>
<sst xmlns="http://schemas.openxmlformats.org/spreadsheetml/2006/main" count="107" uniqueCount="70">
  <si>
    <t>Годы</t>
  </si>
  <si>
    <t>1906-1907</t>
  </si>
  <si>
    <t>1907-1908</t>
  </si>
  <si>
    <t>1908-1909</t>
  </si>
  <si>
    <t>1909-1910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</si>
  <si>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</si>
  <si>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</si>
  <si>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</si>
  <si>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</si>
  <si>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</si>
  <si>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</si>
  <si>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</si>
  <si>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</si>
  <si>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Месяцы</t>
  </si>
  <si>
    <t>Макс. Расход</t>
  </si>
  <si>
    <t>Q,макс</t>
  </si>
  <si>
    <t>V</t>
  </si>
  <si>
    <t>VI</t>
  </si>
  <si>
    <t>VII</t>
  </si>
  <si>
    <t>VIII</t>
  </si>
  <si>
    <t>IX</t>
  </si>
  <si>
    <t>X</t>
  </si>
  <si>
    <t>XI</t>
  </si>
  <si>
    <t>XII</t>
  </si>
  <si>
    <t>I</t>
  </si>
  <si>
    <t>II</t>
  </si>
  <si>
    <t>III</t>
  </si>
  <si>
    <t>IV</t>
  </si>
  <si>
    <t>Q.гt средн</t>
  </si>
  <si>
    <t>Q,пt средн</t>
  </si>
  <si>
    <t xml:space="preserve">Период  Половодья :  </t>
  </si>
  <si>
    <t>Q.гt ср</t>
  </si>
  <si>
    <t>Q,пt ср</t>
  </si>
  <si>
    <t>Xi</t>
  </si>
  <si>
    <t>Yi</t>
  </si>
  <si>
    <t>Q.г0 ср</t>
  </si>
  <si>
    <t>Q,п0 ср</t>
  </si>
  <si>
    <t>Xсред</t>
  </si>
  <si>
    <t>Yсред</t>
  </si>
  <si>
    <t>+-∆Xi</t>
  </si>
  <si>
    <t>+-∆Yi</t>
  </si>
  <si>
    <t>∆Xi^2</t>
  </si>
  <si>
    <t>∆Yi^2</t>
  </si>
  <si>
    <t>∆Xi*∆Yi</t>
  </si>
  <si>
    <t>∆Xi+∆Yi</t>
  </si>
  <si>
    <t>(∆Xi+∆Yi)^2</t>
  </si>
  <si>
    <t>П р о в е р к а</t>
  </si>
  <si>
    <t>∑</t>
  </si>
  <si>
    <t>=</t>
  </si>
  <si>
    <t>+</t>
  </si>
  <si>
    <t>2*</t>
  </si>
  <si>
    <t>Проверка</t>
  </si>
  <si>
    <t>Коэффицент корреляции :</t>
  </si>
  <si>
    <t>r=</t>
  </si>
  <si>
    <t>Можно сказать что связь функциональная r=1</t>
  </si>
  <si>
    <t>Ωx=</t>
  </si>
  <si>
    <t>Ωy=</t>
  </si>
  <si>
    <t>Rx/y=</t>
  </si>
  <si>
    <t>Ry/x=</t>
  </si>
  <si>
    <t>Округляем</t>
  </si>
  <si>
    <t>Уравнения регрессии:</t>
  </si>
  <si>
    <t>Xi-</t>
  </si>
  <si>
    <t>*(Yi-</t>
  </si>
  <si>
    <t>)</t>
  </si>
  <si>
    <t>Yi-</t>
  </si>
  <si>
    <t>Погрешность коэффицента корреляции:</t>
  </si>
  <si>
    <t>ℓr=</t>
  </si>
  <si>
    <r>
      <t>4*</t>
    </r>
    <r>
      <rPr>
        <sz val="11"/>
        <color theme="1"/>
        <rFont val="Calibri"/>
        <family val="2"/>
        <charset val="204"/>
      </rPr>
      <t>ℓr=</t>
    </r>
  </si>
  <si>
    <t>&lt; r</t>
  </si>
  <si>
    <t>Коэффицент корреляции вычеслен с удовлетворительной погрешностью.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</si>
</sst>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0" fillId="0" borderId="8" xfId="0" applyBorder="1"/>
    <xf numFmtId="0" fontId="1" fillId="0" borderId="1" xfId="0" applyFont="1" applyBorder="1"/>
    <xf numFmtId="0" fontId="0" fillId="0" borderId="1" xfId="0" applyFill="1" applyBorder="1"/>
    <xf numFmtId="2" fontId="0" fillId="0" borderId="1" xfId="0" applyNumberFormat="1" applyBorder="1"/>
    <xf numFmtId="0" fontId="0" fillId="2" borderId="1" xfId="0" applyFill="1" applyBorder="1"/>
    <xf numFmtId="0" fontId="2" fillId="0" borderId="0" xfId="0" applyFont="1"/>
    <xf numFmtId="2" fontId="0" fillId="0" borderId="0" xfId="0" applyNumberFormat="1"/>
    <xf numFmtId="0" fontId="3" fillId="0" borderId="0" xfId="0" applyFont="1"/>
    <xf numFmtId="49" fontId="3" fillId="0" borderId="2" xfId="0" applyNumberFormat="1" applyFont="1" applyBorder="1"/>
    <xf numFmtId="49" fontId="3" fillId="0" borderId="3" xfId="0" applyNumberFormat="1" applyFont="1" applyBorder="1"/>
    <xf numFmtId="49" fontId="3" fillId="0" borderId="4" xfId="0" applyNumberFormat="1" applyFont="1" applyBorder="1"/>
    <xf numFmtId="0" fontId="0" fillId="0" borderId="9" xfId="0" applyBorder="1"/>
    <xf numFmtId="2" fontId="0" fillId="0" borderId="8" xfId="0" applyNumberFormat="1" applyBorder="1"/>
    <xf numFmtId="0" fontId="0" fillId="0" borderId="1" xfId="0" applyFont="1" applyFill="1" applyBorder="1"/>
    <xf numFmtId="2" fontId="0" fillId="0" borderId="1" xfId="0" applyNumberFormat="1" applyFill="1" applyBorder="1"/>
    <xf numFmtId="0" fontId="4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P90"/>
  <sheetViews>
    <sheetView tabSelected="1" workbookViewId="0">
      <selection activeCell="E42" sqref="E42"/>
    </sheetView>
  </sheetViews>
  <sheetFormatPr defaultRowHeight="15"/>
  <cols>
    <col min="1" max="1" width="7" customWidth="1"/>
    <col min="2" max="2" width="11.140625" customWidth="1"/>
    <col min="3" max="3" width="9.5703125" customWidth="1"/>
    <col min="7" max="7" width="9.5703125" bestFit="1" customWidth="1"/>
    <col min="9" max="9" width="9.28515625" bestFit="1" customWidth="1"/>
    <col min="10" max="11" width="9.5703125" bestFit="1" customWidth="1"/>
    <col min="13" max="13" width="10.42578125" customWidth="1"/>
    <col min="15" max="15" width="15.42578125" customWidth="1"/>
    <col min="16" max="16" width="14.140625" customWidth="1"/>
  </cols>
  <sheetData>
    <row r="1" spans="2:15" ht="33.75" customHeight="1" thickBot="1"/>
    <row r="2" spans="2:15" ht="21.75" thickBot="1">
      <c r="B2" s="5" t="s">
        <v>0</v>
      </c>
      <c r="C2" s="7" t="s">
        <v>13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 t="s">
        <v>14</v>
      </c>
    </row>
    <row r="3" spans="2:15" ht="15.75" thickBot="1">
      <c r="B3" s="5"/>
      <c r="C3" s="5" t="str">
        <f>ROMAN(5)</f>
        <v>V</v>
      </c>
      <c r="D3" s="5" t="str">
        <f>ROMAN(6)</f>
        <v>VI</v>
      </c>
      <c r="E3" s="5" t="str">
        <f>ROMAN(7)</f>
        <v>VII</v>
      </c>
      <c r="F3" s="5" t="str">
        <f>ROMAN(8)</f>
        <v>VIII</v>
      </c>
      <c r="G3" s="5" t="str">
        <f>ROMAN(9)</f>
        <v>IX</v>
      </c>
      <c r="H3" s="5" t="str">
        <f>ROMAN(10)</f>
        <v>X</v>
      </c>
      <c r="I3" s="5" t="str">
        <f>ROMAN(11)</f>
        <v>XI</v>
      </c>
      <c r="J3" s="5" t="str">
        <f>ROMAN(12)</f>
        <v>XII</v>
      </c>
      <c r="K3" s="5" t="str">
        <f>ROMAN(1)</f>
        <v>I</v>
      </c>
      <c r="L3" s="5" t="str">
        <f>ROMAN(2)</f>
        <v>II</v>
      </c>
      <c r="M3" s="5" t="str">
        <f>ROMAN(3)</f>
        <v>III</v>
      </c>
      <c r="N3" s="5" t="str">
        <f>ROMAN(4)</f>
        <v>IV</v>
      </c>
      <c r="O3" s="5" t="s">
        <v>15</v>
      </c>
    </row>
    <row r="4" spans="2:15" ht="15.75" thickBot="1">
      <c r="B4" s="5" t="s">
        <v>1</v>
      </c>
      <c r="C4" s="5">
        <v>146</v>
      </c>
      <c r="D4" s="5">
        <v>38</v>
      </c>
      <c r="E4" s="5">
        <v>65</v>
      </c>
      <c r="F4" s="5">
        <v>63</v>
      </c>
      <c r="G4" s="5">
        <v>51</v>
      </c>
      <c r="H4" s="5">
        <v>51</v>
      </c>
      <c r="I4" s="5">
        <v>60</v>
      </c>
      <c r="J4" s="5">
        <v>63</v>
      </c>
      <c r="K4" s="5">
        <v>51</v>
      </c>
      <c r="L4" s="5">
        <v>46</v>
      </c>
      <c r="M4" s="5">
        <v>218</v>
      </c>
      <c r="N4" s="5">
        <v>1130</v>
      </c>
      <c r="O4" s="5">
        <v>3300</v>
      </c>
    </row>
    <row r="5" spans="2:15" ht="15.75" thickBot="1">
      <c r="B5" s="5" t="s">
        <v>2</v>
      </c>
      <c r="C5" s="5">
        <v>129</v>
      </c>
      <c r="D5" s="5">
        <v>62</v>
      </c>
      <c r="E5" s="5">
        <v>63</v>
      </c>
      <c r="F5" s="5">
        <v>63</v>
      </c>
      <c r="G5" s="5">
        <v>54</v>
      </c>
      <c r="H5" s="5">
        <v>44</v>
      </c>
      <c r="I5" s="5">
        <v>42</v>
      </c>
      <c r="J5" s="5">
        <v>60</v>
      </c>
      <c r="K5" s="5">
        <v>41</v>
      </c>
      <c r="L5" s="5">
        <v>80</v>
      </c>
      <c r="M5" s="5">
        <v>115</v>
      </c>
      <c r="N5" s="5">
        <v>1300</v>
      </c>
      <c r="O5" s="5">
        <v>4000</v>
      </c>
    </row>
    <row r="6" spans="2:15" ht="15.75" thickBot="1">
      <c r="B6" s="5" t="s">
        <v>3</v>
      </c>
      <c r="C6" s="5">
        <v>100</v>
      </c>
      <c r="D6" s="5">
        <v>67</v>
      </c>
      <c r="E6" s="5">
        <v>69</v>
      </c>
      <c r="F6" s="5">
        <v>67</v>
      </c>
      <c r="G6" s="5">
        <v>42</v>
      </c>
      <c r="H6" s="5">
        <v>47</v>
      </c>
      <c r="I6" s="5">
        <v>54</v>
      </c>
      <c r="J6" s="5">
        <v>57</v>
      </c>
      <c r="K6" s="5">
        <v>47</v>
      </c>
      <c r="L6" s="5">
        <v>25</v>
      </c>
      <c r="M6" s="5">
        <v>417</v>
      </c>
      <c r="N6" s="5">
        <v>804</v>
      </c>
      <c r="O6" s="5">
        <v>2400</v>
      </c>
    </row>
    <row r="7" spans="2:15" ht="15.75" thickBot="1">
      <c r="B7" s="5" t="s">
        <v>4</v>
      </c>
      <c r="C7" s="5">
        <v>130</v>
      </c>
      <c r="D7" s="5">
        <v>74</v>
      </c>
      <c r="E7" s="5">
        <v>68</v>
      </c>
      <c r="F7" s="5">
        <v>42</v>
      </c>
      <c r="G7" s="5">
        <v>33</v>
      </c>
      <c r="H7" s="5">
        <v>29</v>
      </c>
      <c r="I7" s="5">
        <v>31</v>
      </c>
      <c r="J7" s="5">
        <v>46</v>
      </c>
      <c r="K7" s="5">
        <v>45</v>
      </c>
      <c r="L7" s="5">
        <v>90</v>
      </c>
      <c r="M7" s="5">
        <v>186</v>
      </c>
      <c r="N7" s="5">
        <v>290</v>
      </c>
      <c r="O7" s="5">
        <v>1200</v>
      </c>
    </row>
    <row r="8" spans="2:15" ht="15.75" thickBot="1">
      <c r="B8" s="5" t="s">
        <v>5</v>
      </c>
      <c r="C8" s="5">
        <v>82</v>
      </c>
      <c r="D8" s="5">
        <v>56</v>
      </c>
      <c r="E8" s="5">
        <v>53</v>
      </c>
      <c r="F8" s="5">
        <v>53</v>
      </c>
      <c r="G8" s="5">
        <v>53</v>
      </c>
      <c r="H8" s="5">
        <v>48</v>
      </c>
      <c r="I8" s="5">
        <v>80</v>
      </c>
      <c r="J8" s="5">
        <v>52</v>
      </c>
      <c r="K8" s="5">
        <v>14</v>
      </c>
      <c r="L8" s="5">
        <v>20</v>
      </c>
      <c r="M8" s="5">
        <v>450</v>
      </c>
      <c r="N8" s="5">
        <v>512</v>
      </c>
      <c r="O8" s="5">
        <v>1500</v>
      </c>
    </row>
    <row r="9" spans="2:15" ht="15.75" thickBot="1">
      <c r="B9" s="5" t="s">
        <v>6</v>
      </c>
      <c r="C9" s="5">
        <v>77</v>
      </c>
      <c r="D9" s="5">
        <v>46</v>
      </c>
      <c r="E9" s="5">
        <v>65</v>
      </c>
      <c r="F9" s="5">
        <v>67</v>
      </c>
      <c r="G9" s="5">
        <v>26</v>
      </c>
      <c r="H9" s="5">
        <v>41</v>
      </c>
      <c r="I9" s="5">
        <v>47</v>
      </c>
      <c r="J9" s="5">
        <v>32</v>
      </c>
      <c r="K9" s="5">
        <v>72</v>
      </c>
      <c r="L9" s="5">
        <v>90</v>
      </c>
      <c r="M9" s="5">
        <v>860</v>
      </c>
      <c r="N9" s="5">
        <v>470</v>
      </c>
      <c r="O9" s="5">
        <v>2000</v>
      </c>
    </row>
    <row r="10" spans="2:15" ht="15.75" thickBot="1">
      <c r="B10" s="5" t="s">
        <v>7</v>
      </c>
      <c r="C10" s="5">
        <v>100</v>
      </c>
      <c r="D10" s="5">
        <v>86</v>
      </c>
      <c r="E10" s="5">
        <v>80</v>
      </c>
      <c r="F10" s="5">
        <v>70</v>
      </c>
      <c r="G10" s="5">
        <v>46</v>
      </c>
      <c r="H10" s="5">
        <v>56</v>
      </c>
      <c r="I10" s="5">
        <v>70</v>
      </c>
      <c r="J10" s="5">
        <v>60</v>
      </c>
      <c r="K10" s="5">
        <v>90</v>
      </c>
      <c r="L10" s="5">
        <v>70</v>
      </c>
      <c r="M10" s="5">
        <v>790</v>
      </c>
      <c r="N10" s="5">
        <v>240</v>
      </c>
      <c r="O10" s="5">
        <v>1800</v>
      </c>
    </row>
    <row r="11" spans="2:15" ht="15.75" thickBot="1">
      <c r="B11" s="5" t="s">
        <v>8</v>
      </c>
      <c r="C11" s="5">
        <v>67</v>
      </c>
      <c r="D11" s="5">
        <v>45</v>
      </c>
      <c r="E11" s="5">
        <v>63</v>
      </c>
      <c r="F11" s="5">
        <v>75</v>
      </c>
      <c r="G11" s="5">
        <v>62</v>
      </c>
      <c r="H11" s="5">
        <v>56</v>
      </c>
      <c r="I11" s="5">
        <v>70</v>
      </c>
      <c r="J11" s="5">
        <v>80</v>
      </c>
      <c r="K11" s="5">
        <v>85</v>
      </c>
      <c r="L11" s="5">
        <v>84</v>
      </c>
      <c r="M11" s="5">
        <v>200</v>
      </c>
      <c r="N11" s="5">
        <v>190</v>
      </c>
      <c r="O11" s="5">
        <v>1000</v>
      </c>
    </row>
    <row r="12" spans="2:15" ht="15.75" thickBot="1">
      <c r="B12" s="5" t="s">
        <v>9</v>
      </c>
      <c r="C12" s="5">
        <v>83</v>
      </c>
      <c r="D12" s="5">
        <v>62</v>
      </c>
      <c r="E12" s="5">
        <v>65</v>
      </c>
      <c r="F12" s="5">
        <v>63</v>
      </c>
      <c r="G12" s="5">
        <v>60</v>
      </c>
      <c r="H12" s="5">
        <v>57</v>
      </c>
      <c r="I12" s="5">
        <v>66</v>
      </c>
      <c r="J12" s="5">
        <v>70</v>
      </c>
      <c r="K12" s="5">
        <v>43</v>
      </c>
      <c r="L12" s="5">
        <v>96</v>
      </c>
      <c r="M12" s="5">
        <v>1160</v>
      </c>
      <c r="N12" s="5">
        <v>753</v>
      </c>
      <c r="O12" s="5">
        <v>3100</v>
      </c>
    </row>
    <row r="13" spans="2:15" ht="15.75" thickBot="1">
      <c r="B13" s="5" t="s">
        <v>10</v>
      </c>
      <c r="C13" s="5">
        <v>125</v>
      </c>
      <c r="D13" s="5">
        <v>73</v>
      </c>
      <c r="E13" s="5">
        <v>52</v>
      </c>
      <c r="F13" s="5">
        <v>46</v>
      </c>
      <c r="G13" s="5">
        <v>43</v>
      </c>
      <c r="H13" s="5">
        <v>38</v>
      </c>
      <c r="I13" s="5">
        <v>61</v>
      </c>
      <c r="J13" s="5">
        <v>80</v>
      </c>
      <c r="K13" s="5">
        <v>80</v>
      </c>
      <c r="L13" s="5">
        <v>79</v>
      </c>
      <c r="M13" s="5">
        <v>316</v>
      </c>
      <c r="N13" s="5">
        <v>750</v>
      </c>
      <c r="O13" s="5">
        <v>1750</v>
      </c>
    </row>
    <row r="14" spans="2:15" ht="15.75" thickBot="1">
      <c r="B14" s="5" t="s">
        <v>11</v>
      </c>
      <c r="C14" s="5">
        <v>100</v>
      </c>
      <c r="D14" s="5">
        <v>64</v>
      </c>
      <c r="E14" s="5">
        <v>38</v>
      </c>
      <c r="F14" s="5">
        <v>40</v>
      </c>
      <c r="G14" s="5">
        <v>41</v>
      </c>
      <c r="H14" s="5">
        <v>48</v>
      </c>
      <c r="I14" s="5">
        <v>68</v>
      </c>
      <c r="J14" s="5">
        <v>57</v>
      </c>
      <c r="K14" s="5">
        <v>78</v>
      </c>
      <c r="L14" s="5">
        <v>48</v>
      </c>
      <c r="M14" s="5">
        <v>461</v>
      </c>
      <c r="N14" s="5">
        <v>1690</v>
      </c>
      <c r="O14" s="5">
        <v>3100</v>
      </c>
    </row>
    <row r="15" spans="2:15" ht="15.75" thickBot="1">
      <c r="B15" s="5" t="s">
        <v>12</v>
      </c>
      <c r="C15" s="8">
        <v>117</v>
      </c>
      <c r="D15" s="5">
        <v>70</v>
      </c>
      <c r="E15" s="5">
        <v>58</v>
      </c>
      <c r="F15" s="5">
        <v>60</v>
      </c>
      <c r="G15" s="5">
        <v>82</v>
      </c>
      <c r="H15" s="5">
        <v>70</v>
      </c>
      <c r="I15" s="5">
        <v>79</v>
      </c>
      <c r="J15" s="5">
        <v>82</v>
      </c>
      <c r="K15" s="5">
        <v>43</v>
      </c>
      <c r="L15" s="5">
        <v>43</v>
      </c>
      <c r="M15" s="5">
        <v>593</v>
      </c>
      <c r="N15" s="5">
        <v>485</v>
      </c>
      <c r="O15" s="5">
        <v>1900</v>
      </c>
    </row>
    <row r="17" spans="2:16" ht="23.25">
      <c r="B17" s="11">
        <v>1</v>
      </c>
    </row>
    <row r="18" spans="2:16" ht="15.75" thickBot="1"/>
    <row r="19" spans="2:16" ht="15.75" thickBot="1">
      <c r="B19" s="5" t="s">
        <v>0</v>
      </c>
      <c r="C19" s="5" t="s">
        <v>13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2:16" ht="15.75" thickBot="1">
      <c r="B20" s="5"/>
      <c r="C20" s="5" t="s">
        <v>16</v>
      </c>
      <c r="D20" s="5" t="s">
        <v>17</v>
      </c>
      <c r="E20" s="5" t="s">
        <v>18</v>
      </c>
      <c r="F20" s="5" t="s">
        <v>19</v>
      </c>
      <c r="G20" s="5" t="s">
        <v>20</v>
      </c>
      <c r="H20" s="5" t="s">
        <v>21</v>
      </c>
      <c r="I20" s="5" t="s">
        <v>22</v>
      </c>
      <c r="J20" s="5" t="s">
        <v>23</v>
      </c>
      <c r="K20" s="5" t="s">
        <v>24</v>
      </c>
      <c r="L20" s="5" t="s">
        <v>25</v>
      </c>
      <c r="M20" s="5" t="s">
        <v>26</v>
      </c>
      <c r="N20" s="5" t="s">
        <v>27</v>
      </c>
      <c r="O20" s="5" t="s">
        <v>28</v>
      </c>
      <c r="P20" s="5" t="s">
        <v>29</v>
      </c>
    </row>
    <row r="21" spans="2:16" ht="15.75" thickBot="1">
      <c r="B21" s="5" t="s">
        <v>1</v>
      </c>
      <c r="C21" s="5">
        <v>146</v>
      </c>
      <c r="D21" s="5">
        <v>38</v>
      </c>
      <c r="E21" s="5">
        <v>65</v>
      </c>
      <c r="F21" s="5">
        <v>63</v>
      </c>
      <c r="G21" s="5">
        <v>51</v>
      </c>
      <c r="H21" s="5">
        <v>51</v>
      </c>
      <c r="I21" s="5">
        <v>60</v>
      </c>
      <c r="J21" s="5">
        <v>63</v>
      </c>
      <c r="K21" s="5">
        <v>51</v>
      </c>
      <c r="L21" s="5">
        <v>46</v>
      </c>
      <c r="M21" s="10">
        <v>218</v>
      </c>
      <c r="N21" s="10">
        <v>1130</v>
      </c>
      <c r="O21" s="9">
        <f>SUM(C21:N21)/12</f>
        <v>165.16666666666666</v>
      </c>
      <c r="P21" s="5">
        <f>SUM(M21:N21)/2</f>
        <v>674</v>
      </c>
    </row>
    <row r="22" spans="2:16" ht="15.75" thickBot="1">
      <c r="B22" s="5" t="s">
        <v>2</v>
      </c>
      <c r="C22" s="5">
        <v>129</v>
      </c>
      <c r="D22" s="5">
        <v>62</v>
      </c>
      <c r="E22" s="5">
        <v>63</v>
      </c>
      <c r="F22" s="5">
        <v>63</v>
      </c>
      <c r="G22" s="5">
        <v>54</v>
      </c>
      <c r="H22" s="5">
        <v>44</v>
      </c>
      <c r="I22" s="5">
        <v>42</v>
      </c>
      <c r="J22" s="5">
        <v>60</v>
      </c>
      <c r="K22" s="5">
        <v>41</v>
      </c>
      <c r="L22" s="5">
        <v>80</v>
      </c>
      <c r="M22" s="5">
        <v>115</v>
      </c>
      <c r="N22" s="10">
        <v>1300</v>
      </c>
      <c r="O22" s="9">
        <f t="shared" ref="O22:O32" si="0">SUM(C22:N22)/12</f>
        <v>171.08333333333334</v>
      </c>
      <c r="P22" s="5">
        <f t="shared" ref="P22:P32" si="1">SUM(M22:N22)/2</f>
        <v>707.5</v>
      </c>
    </row>
    <row r="23" spans="2:16" ht="15.75" thickBot="1">
      <c r="B23" s="5" t="s">
        <v>3</v>
      </c>
      <c r="C23" s="5">
        <v>100</v>
      </c>
      <c r="D23" s="5">
        <v>67</v>
      </c>
      <c r="E23" s="5">
        <v>69</v>
      </c>
      <c r="F23" s="5">
        <v>67</v>
      </c>
      <c r="G23" s="5">
        <v>42</v>
      </c>
      <c r="H23" s="5">
        <v>47</v>
      </c>
      <c r="I23" s="5">
        <v>54</v>
      </c>
      <c r="J23" s="5">
        <v>57</v>
      </c>
      <c r="K23" s="5">
        <v>47</v>
      </c>
      <c r="L23" s="5">
        <v>25</v>
      </c>
      <c r="M23" s="10">
        <v>417</v>
      </c>
      <c r="N23" s="10">
        <v>804</v>
      </c>
      <c r="O23" s="9">
        <f t="shared" si="0"/>
        <v>149.66666666666666</v>
      </c>
      <c r="P23" s="5">
        <f t="shared" si="1"/>
        <v>610.5</v>
      </c>
    </row>
    <row r="24" spans="2:16" ht="15.75" thickBot="1">
      <c r="B24" s="5" t="s">
        <v>4</v>
      </c>
      <c r="C24" s="10">
        <v>130</v>
      </c>
      <c r="D24" s="5">
        <v>74</v>
      </c>
      <c r="E24" s="5">
        <v>68</v>
      </c>
      <c r="F24" s="5">
        <v>42</v>
      </c>
      <c r="G24" s="5">
        <v>33</v>
      </c>
      <c r="H24" s="5">
        <v>29</v>
      </c>
      <c r="I24" s="5">
        <v>31</v>
      </c>
      <c r="J24" s="5">
        <v>46</v>
      </c>
      <c r="K24" s="5">
        <v>45</v>
      </c>
      <c r="L24" s="10">
        <v>90</v>
      </c>
      <c r="M24" s="10">
        <v>186</v>
      </c>
      <c r="N24" s="10">
        <v>290</v>
      </c>
      <c r="O24" s="9">
        <f t="shared" si="0"/>
        <v>88.666666666666671</v>
      </c>
      <c r="P24" s="5">
        <f t="shared" si="1"/>
        <v>238</v>
      </c>
    </row>
    <row r="25" spans="2:16" ht="15.75" thickBot="1">
      <c r="B25" s="5" t="s">
        <v>5</v>
      </c>
      <c r="C25" s="5">
        <v>82</v>
      </c>
      <c r="D25" s="5">
        <v>56</v>
      </c>
      <c r="E25" s="5">
        <v>53</v>
      </c>
      <c r="F25" s="5">
        <v>53</v>
      </c>
      <c r="G25" s="5">
        <v>53</v>
      </c>
      <c r="H25" s="5">
        <v>48</v>
      </c>
      <c r="I25" s="5">
        <v>80</v>
      </c>
      <c r="J25" s="5">
        <v>52</v>
      </c>
      <c r="K25" s="5">
        <v>14</v>
      </c>
      <c r="L25" s="5">
        <v>20</v>
      </c>
      <c r="M25" s="10">
        <v>450</v>
      </c>
      <c r="N25" s="10">
        <v>512</v>
      </c>
      <c r="O25" s="9">
        <f t="shared" si="0"/>
        <v>122.75</v>
      </c>
      <c r="P25" s="5">
        <f t="shared" si="1"/>
        <v>481</v>
      </c>
    </row>
    <row r="26" spans="2:16" ht="15.75" thickBot="1">
      <c r="B26" s="5" t="s">
        <v>6</v>
      </c>
      <c r="C26" s="5">
        <v>77</v>
      </c>
      <c r="D26" s="5">
        <v>46</v>
      </c>
      <c r="E26" s="5">
        <v>65</v>
      </c>
      <c r="F26" s="5">
        <v>67</v>
      </c>
      <c r="G26" s="5">
        <v>26</v>
      </c>
      <c r="H26" s="5">
        <v>41</v>
      </c>
      <c r="I26" s="5">
        <v>47</v>
      </c>
      <c r="J26" s="5">
        <v>32</v>
      </c>
      <c r="K26" s="5">
        <v>72</v>
      </c>
      <c r="L26" s="5">
        <v>90</v>
      </c>
      <c r="M26" s="10">
        <v>860</v>
      </c>
      <c r="N26" s="10">
        <v>470</v>
      </c>
      <c r="O26" s="9">
        <f t="shared" si="0"/>
        <v>157.75</v>
      </c>
      <c r="P26" s="5">
        <f t="shared" si="1"/>
        <v>665</v>
      </c>
    </row>
    <row r="27" spans="2:16" ht="15.75" thickBot="1">
      <c r="B27" s="5" t="s">
        <v>7</v>
      </c>
      <c r="C27" s="5">
        <v>100</v>
      </c>
      <c r="D27" s="5">
        <v>86</v>
      </c>
      <c r="E27" s="5">
        <v>80</v>
      </c>
      <c r="F27" s="5">
        <v>70</v>
      </c>
      <c r="G27" s="5">
        <v>46</v>
      </c>
      <c r="H27" s="5">
        <v>56</v>
      </c>
      <c r="I27" s="5">
        <v>70</v>
      </c>
      <c r="J27" s="5">
        <v>60</v>
      </c>
      <c r="K27" s="5">
        <v>90</v>
      </c>
      <c r="L27" s="5">
        <v>70</v>
      </c>
      <c r="M27" s="10">
        <v>790</v>
      </c>
      <c r="N27" s="10">
        <v>240</v>
      </c>
      <c r="O27" s="9">
        <f t="shared" si="0"/>
        <v>146.5</v>
      </c>
      <c r="P27" s="5">
        <f t="shared" si="1"/>
        <v>515</v>
      </c>
    </row>
    <row r="28" spans="2:16" ht="15.75" thickBot="1">
      <c r="B28" s="5" t="s">
        <v>8</v>
      </c>
      <c r="C28" s="5">
        <v>67</v>
      </c>
      <c r="D28" s="5">
        <v>45</v>
      </c>
      <c r="E28" s="5">
        <v>63</v>
      </c>
      <c r="F28" s="5">
        <v>75</v>
      </c>
      <c r="G28" s="5">
        <v>62</v>
      </c>
      <c r="H28" s="5">
        <v>56</v>
      </c>
      <c r="I28" s="5">
        <v>70</v>
      </c>
      <c r="J28" s="5">
        <v>80</v>
      </c>
      <c r="K28" s="5">
        <v>85</v>
      </c>
      <c r="L28" s="5">
        <v>84</v>
      </c>
      <c r="M28" s="10">
        <v>200</v>
      </c>
      <c r="N28" s="10">
        <v>190</v>
      </c>
      <c r="O28" s="9">
        <f t="shared" si="0"/>
        <v>89.75</v>
      </c>
      <c r="P28" s="5">
        <f t="shared" si="1"/>
        <v>195</v>
      </c>
    </row>
    <row r="29" spans="2:16" ht="15.75" thickBot="1">
      <c r="B29" s="5" t="s">
        <v>9</v>
      </c>
      <c r="C29" s="5">
        <v>83</v>
      </c>
      <c r="D29" s="5">
        <v>62</v>
      </c>
      <c r="E29" s="5">
        <v>65</v>
      </c>
      <c r="F29" s="5">
        <v>63</v>
      </c>
      <c r="G29" s="5">
        <v>60</v>
      </c>
      <c r="H29" s="5">
        <v>57</v>
      </c>
      <c r="I29" s="5">
        <v>66</v>
      </c>
      <c r="J29" s="5">
        <v>70</v>
      </c>
      <c r="K29" s="5">
        <v>43</v>
      </c>
      <c r="L29" s="5">
        <v>96</v>
      </c>
      <c r="M29" s="10">
        <v>1160</v>
      </c>
      <c r="N29" s="10">
        <v>753</v>
      </c>
      <c r="O29" s="9">
        <f t="shared" si="0"/>
        <v>214.83333333333334</v>
      </c>
      <c r="P29" s="5">
        <f t="shared" si="1"/>
        <v>956.5</v>
      </c>
    </row>
    <row r="30" spans="2:16" ht="15.75" thickBot="1">
      <c r="B30" s="5" t="s">
        <v>10</v>
      </c>
      <c r="C30" s="5">
        <v>125</v>
      </c>
      <c r="D30" s="5">
        <v>73</v>
      </c>
      <c r="E30" s="5">
        <v>52</v>
      </c>
      <c r="F30" s="5">
        <v>46</v>
      </c>
      <c r="G30" s="5">
        <v>43</v>
      </c>
      <c r="H30" s="5">
        <v>38</v>
      </c>
      <c r="I30" s="5">
        <v>61</v>
      </c>
      <c r="J30" s="5">
        <v>80</v>
      </c>
      <c r="K30" s="5">
        <v>80</v>
      </c>
      <c r="L30" s="5">
        <v>79</v>
      </c>
      <c r="M30" s="10">
        <v>316</v>
      </c>
      <c r="N30" s="10">
        <v>750</v>
      </c>
      <c r="O30" s="9">
        <f t="shared" si="0"/>
        <v>145.25</v>
      </c>
      <c r="P30" s="5">
        <f t="shared" si="1"/>
        <v>533</v>
      </c>
    </row>
    <row r="31" spans="2:16" ht="15.75" thickBot="1">
      <c r="B31" s="5" t="s">
        <v>11</v>
      </c>
      <c r="C31" s="5">
        <v>100</v>
      </c>
      <c r="D31" s="5">
        <v>64</v>
      </c>
      <c r="E31" s="5">
        <v>38</v>
      </c>
      <c r="F31" s="5">
        <v>40</v>
      </c>
      <c r="G31" s="5">
        <v>41</v>
      </c>
      <c r="H31" s="5">
        <v>48</v>
      </c>
      <c r="I31" s="5">
        <v>68</v>
      </c>
      <c r="J31" s="5">
        <v>57</v>
      </c>
      <c r="K31" s="5">
        <v>78</v>
      </c>
      <c r="L31" s="5">
        <v>48</v>
      </c>
      <c r="M31" s="10">
        <v>461</v>
      </c>
      <c r="N31" s="10">
        <v>1690</v>
      </c>
      <c r="O31" s="9">
        <f t="shared" si="0"/>
        <v>227.75</v>
      </c>
      <c r="P31" s="5">
        <f t="shared" si="1"/>
        <v>1075.5</v>
      </c>
    </row>
    <row r="32" spans="2:16" ht="15.75" thickBot="1">
      <c r="B32" s="5" t="s">
        <v>12</v>
      </c>
      <c r="C32" s="5">
        <v>117</v>
      </c>
      <c r="D32" s="5">
        <v>70</v>
      </c>
      <c r="E32" s="5">
        <v>58</v>
      </c>
      <c r="F32" s="5">
        <v>60</v>
      </c>
      <c r="G32" s="5">
        <v>82</v>
      </c>
      <c r="H32" s="5">
        <v>70</v>
      </c>
      <c r="I32" s="5">
        <v>79</v>
      </c>
      <c r="J32" s="5">
        <v>82</v>
      </c>
      <c r="K32" s="5">
        <v>43</v>
      </c>
      <c r="L32" s="5">
        <v>43</v>
      </c>
      <c r="M32" s="10">
        <v>593</v>
      </c>
      <c r="N32" s="10">
        <v>485</v>
      </c>
      <c r="O32" s="9">
        <f t="shared" si="0"/>
        <v>148.5</v>
      </c>
      <c r="P32" s="5">
        <f t="shared" si="1"/>
        <v>539</v>
      </c>
    </row>
    <row r="35" spans="2:13" ht="21">
      <c r="C35" s="1" t="s">
        <v>30</v>
      </c>
      <c r="D35" s="1"/>
      <c r="E35" s="1"/>
      <c r="F35" s="1" t="s">
        <v>26</v>
      </c>
      <c r="G35" s="1" t="s">
        <v>27</v>
      </c>
    </row>
    <row r="37" spans="2:13" ht="23.25">
      <c r="B37" s="11">
        <v>2</v>
      </c>
    </row>
    <row r="39" spans="2:13" ht="15.75" thickBot="1">
      <c r="L39" t="s">
        <v>46</v>
      </c>
    </row>
    <row r="40" spans="2:13" ht="15.75" thickBot="1">
      <c r="B40" s="6" t="s">
        <v>0</v>
      </c>
      <c r="C40" s="5" t="s">
        <v>31</v>
      </c>
      <c r="D40" s="5" t="s">
        <v>32</v>
      </c>
      <c r="E40" s="5" t="s">
        <v>35</v>
      </c>
      <c r="F40" s="5" t="s">
        <v>36</v>
      </c>
      <c r="G40" s="14" t="s">
        <v>39</v>
      </c>
      <c r="H40" s="15" t="s">
        <v>40</v>
      </c>
      <c r="I40" s="15" t="s">
        <v>41</v>
      </c>
      <c r="J40" s="15" t="s">
        <v>42</v>
      </c>
      <c r="K40" s="15" t="s">
        <v>43</v>
      </c>
      <c r="L40" s="15" t="s">
        <v>44</v>
      </c>
      <c r="M40" s="16" t="s">
        <v>45</v>
      </c>
    </row>
    <row r="41" spans="2:13" ht="15.75" thickBot="1">
      <c r="B41" s="17"/>
      <c r="C41" s="5" t="s">
        <v>33</v>
      </c>
      <c r="D41" s="5" t="s">
        <v>34</v>
      </c>
      <c r="E41" s="5" t="s">
        <v>37</v>
      </c>
      <c r="F41" s="5" t="s">
        <v>38</v>
      </c>
      <c r="G41" s="2"/>
      <c r="H41" s="3"/>
      <c r="I41" s="3"/>
      <c r="J41" s="3"/>
      <c r="K41" s="3"/>
      <c r="L41" s="3"/>
      <c r="M41" s="4"/>
    </row>
    <row r="42" spans="2:13" ht="15.75" thickBot="1">
      <c r="B42" s="5" t="s">
        <v>1</v>
      </c>
      <c r="C42" s="9">
        <f>O21</f>
        <v>165.16666666666666</v>
      </c>
      <c r="D42" s="9">
        <f>P21</f>
        <v>674</v>
      </c>
      <c r="E42" s="9">
        <f>SUM(C42:C53)/12</f>
        <v>152.30555555555554</v>
      </c>
      <c r="F42" s="9">
        <f>SUM(D42:D53)/12</f>
        <v>599.16666666666663</v>
      </c>
      <c r="G42" s="9">
        <f>C42-E42</f>
        <v>12.861111111111114</v>
      </c>
      <c r="H42" s="9">
        <f>D42-F42</f>
        <v>74.833333333333371</v>
      </c>
      <c r="I42" s="9">
        <f>G42*G42</f>
        <v>165.40817901234576</v>
      </c>
      <c r="J42" s="9">
        <f>H42*H42</f>
        <v>5600.0277777777837</v>
      </c>
      <c r="K42" s="9">
        <f>G42*H42</f>
        <v>962.43981481481558</v>
      </c>
      <c r="L42" s="9">
        <f>G42+H42</f>
        <v>87.694444444444485</v>
      </c>
      <c r="M42" s="9">
        <f>L42*L42</f>
        <v>7690.3155864197606</v>
      </c>
    </row>
    <row r="43" spans="2:13" ht="15.75" thickBot="1">
      <c r="B43" s="5" t="s">
        <v>2</v>
      </c>
      <c r="C43" s="9">
        <f t="shared" ref="C43:C53" si="2">O22</f>
        <v>171.08333333333334</v>
      </c>
      <c r="D43" s="9">
        <f t="shared" ref="D43:D53" si="3">P22</f>
        <v>707.5</v>
      </c>
      <c r="E43" s="9">
        <f>E42</f>
        <v>152.30555555555554</v>
      </c>
      <c r="F43" s="9">
        <f>F42</f>
        <v>599.16666666666663</v>
      </c>
      <c r="G43" s="9">
        <f t="shared" ref="G43:G53" si="4">C43-E43</f>
        <v>18.7777777777778</v>
      </c>
      <c r="H43" s="9">
        <f t="shared" ref="H43:H53" si="5">D43-F43</f>
        <v>108.33333333333337</v>
      </c>
      <c r="I43" s="9">
        <f t="shared" ref="I43:I54" si="6">G43*G43</f>
        <v>352.60493827160576</v>
      </c>
      <c r="J43" s="9">
        <f t="shared" ref="J43:J54" si="7">H43*H43</f>
        <v>11736.111111111119</v>
      </c>
      <c r="K43" s="9">
        <f t="shared" ref="K43:K54" si="8">G43*H43</f>
        <v>2034.2592592592623</v>
      </c>
      <c r="L43" s="9">
        <f t="shared" ref="L43:L54" si="9">G43+H43</f>
        <v>127.11111111111117</v>
      </c>
      <c r="M43" s="9">
        <f t="shared" ref="M43:M54" si="10">L43*L43</f>
        <v>16157.234567901251</v>
      </c>
    </row>
    <row r="44" spans="2:13" ht="15.75" thickBot="1">
      <c r="B44" s="5" t="s">
        <v>3</v>
      </c>
      <c r="C44" s="9">
        <f t="shared" si="2"/>
        <v>149.66666666666666</v>
      </c>
      <c r="D44" s="9">
        <f t="shared" si="3"/>
        <v>610.5</v>
      </c>
      <c r="E44" s="9">
        <f t="shared" ref="E44:E53" si="11">E43</f>
        <v>152.30555555555554</v>
      </c>
      <c r="F44" s="9">
        <f t="shared" ref="F44:F53" si="12">F43</f>
        <v>599.16666666666663</v>
      </c>
      <c r="G44" s="9">
        <f t="shared" si="4"/>
        <v>-2.6388888888888857</v>
      </c>
      <c r="H44" s="9">
        <f t="shared" si="5"/>
        <v>11.333333333333371</v>
      </c>
      <c r="I44" s="9">
        <f t="shared" si="6"/>
        <v>6.9637345679012181</v>
      </c>
      <c r="J44" s="9">
        <f t="shared" si="7"/>
        <v>128.44444444444531</v>
      </c>
      <c r="K44" s="9">
        <f t="shared" si="8"/>
        <v>-29.907407407407472</v>
      </c>
      <c r="L44" s="9">
        <f t="shared" si="9"/>
        <v>8.6944444444444855</v>
      </c>
      <c r="M44" s="9">
        <f t="shared" si="10"/>
        <v>75.593364197531585</v>
      </c>
    </row>
    <row r="45" spans="2:13" ht="15.75" thickBot="1">
      <c r="B45" s="5" t="s">
        <v>4</v>
      </c>
      <c r="C45" s="9">
        <f t="shared" si="2"/>
        <v>88.666666666666671</v>
      </c>
      <c r="D45" s="9">
        <f t="shared" si="3"/>
        <v>238</v>
      </c>
      <c r="E45" s="9">
        <f t="shared" si="11"/>
        <v>152.30555555555554</v>
      </c>
      <c r="F45" s="9">
        <f t="shared" si="12"/>
        <v>599.16666666666663</v>
      </c>
      <c r="G45" s="9">
        <f t="shared" si="4"/>
        <v>-63.638888888888872</v>
      </c>
      <c r="H45" s="9">
        <f t="shared" si="5"/>
        <v>-361.16666666666663</v>
      </c>
      <c r="I45" s="9">
        <f t="shared" si="6"/>
        <v>4049.9081790123437</v>
      </c>
      <c r="J45" s="9">
        <f t="shared" si="7"/>
        <v>130441.36111111108</v>
      </c>
      <c r="K45" s="9">
        <f t="shared" si="8"/>
        <v>22984.245370370361</v>
      </c>
      <c r="L45" s="9">
        <f t="shared" si="9"/>
        <v>-424.80555555555549</v>
      </c>
      <c r="M45" s="9">
        <f t="shared" si="10"/>
        <v>180459.76003086413</v>
      </c>
    </row>
    <row r="46" spans="2:13" ht="15.75" thickBot="1">
      <c r="B46" s="5" t="s">
        <v>5</v>
      </c>
      <c r="C46" s="9">
        <f t="shared" si="2"/>
        <v>122.75</v>
      </c>
      <c r="D46" s="9">
        <f t="shared" si="3"/>
        <v>481</v>
      </c>
      <c r="E46" s="9">
        <f t="shared" si="11"/>
        <v>152.30555555555554</v>
      </c>
      <c r="F46" s="9">
        <f t="shared" si="12"/>
        <v>599.16666666666663</v>
      </c>
      <c r="G46" s="9">
        <f t="shared" si="4"/>
        <v>-29.555555555555543</v>
      </c>
      <c r="H46" s="9">
        <f t="shared" si="5"/>
        <v>-118.16666666666663</v>
      </c>
      <c r="I46" s="9">
        <f t="shared" si="6"/>
        <v>873.53086419753015</v>
      </c>
      <c r="J46" s="9">
        <f t="shared" si="7"/>
        <v>13963.361111111102</v>
      </c>
      <c r="K46" s="9">
        <f t="shared" si="8"/>
        <v>3492.481481481479</v>
      </c>
      <c r="L46" s="9">
        <f t="shared" si="9"/>
        <v>-147.72222222222217</v>
      </c>
      <c r="M46" s="9">
        <f t="shared" si="10"/>
        <v>21821.85493827159</v>
      </c>
    </row>
    <row r="47" spans="2:13" ht="15.75" thickBot="1">
      <c r="B47" s="5" t="s">
        <v>6</v>
      </c>
      <c r="C47" s="9">
        <f t="shared" si="2"/>
        <v>157.75</v>
      </c>
      <c r="D47" s="9">
        <f t="shared" si="3"/>
        <v>665</v>
      </c>
      <c r="E47" s="9">
        <f t="shared" si="11"/>
        <v>152.30555555555554</v>
      </c>
      <c r="F47" s="9">
        <f t="shared" si="12"/>
        <v>599.16666666666663</v>
      </c>
      <c r="G47" s="9">
        <f t="shared" si="4"/>
        <v>5.4444444444444571</v>
      </c>
      <c r="H47" s="9">
        <f t="shared" si="5"/>
        <v>65.833333333333371</v>
      </c>
      <c r="I47" s="9">
        <f t="shared" si="6"/>
        <v>29.641975308642113</v>
      </c>
      <c r="J47" s="9">
        <f t="shared" si="7"/>
        <v>4334.0277777777828</v>
      </c>
      <c r="K47" s="9">
        <f t="shared" si="8"/>
        <v>358.42592592592695</v>
      </c>
      <c r="L47" s="9">
        <f t="shared" si="9"/>
        <v>71.277777777777828</v>
      </c>
      <c r="M47" s="9">
        <f t="shared" si="10"/>
        <v>5080.5216049382789</v>
      </c>
    </row>
    <row r="48" spans="2:13" ht="15.75" thickBot="1">
      <c r="B48" s="5" t="s">
        <v>7</v>
      </c>
      <c r="C48" s="9">
        <f t="shared" si="2"/>
        <v>146.5</v>
      </c>
      <c r="D48" s="9">
        <f t="shared" si="3"/>
        <v>515</v>
      </c>
      <c r="E48" s="9">
        <f t="shared" si="11"/>
        <v>152.30555555555554</v>
      </c>
      <c r="F48" s="9">
        <f t="shared" si="12"/>
        <v>599.16666666666663</v>
      </c>
      <c r="G48" s="9">
        <f t="shared" si="4"/>
        <v>-5.8055555555555429</v>
      </c>
      <c r="H48" s="9">
        <f t="shared" si="5"/>
        <v>-84.166666666666629</v>
      </c>
      <c r="I48" s="9">
        <f t="shared" si="6"/>
        <v>33.704475308641825</v>
      </c>
      <c r="J48" s="9">
        <f t="shared" si="7"/>
        <v>7084.027777777771</v>
      </c>
      <c r="K48" s="9">
        <f t="shared" si="8"/>
        <v>488.63425925925799</v>
      </c>
      <c r="L48" s="9">
        <f t="shared" si="9"/>
        <v>-89.972222222222172</v>
      </c>
      <c r="M48" s="9">
        <f t="shared" si="10"/>
        <v>8095.0007716049295</v>
      </c>
    </row>
    <row r="49" spans="2:13" ht="15.75" thickBot="1">
      <c r="B49" s="5" t="s">
        <v>8</v>
      </c>
      <c r="C49" s="9">
        <f t="shared" si="2"/>
        <v>89.75</v>
      </c>
      <c r="D49" s="9">
        <f t="shared" si="3"/>
        <v>195</v>
      </c>
      <c r="E49" s="9">
        <f t="shared" si="11"/>
        <v>152.30555555555554</v>
      </c>
      <c r="F49" s="9">
        <f t="shared" si="12"/>
        <v>599.16666666666663</v>
      </c>
      <c r="G49" s="9">
        <f t="shared" si="4"/>
        <v>-62.555555555555543</v>
      </c>
      <c r="H49" s="9">
        <f t="shared" si="5"/>
        <v>-404.16666666666663</v>
      </c>
      <c r="I49" s="9">
        <f t="shared" si="6"/>
        <v>3913.1975308641959</v>
      </c>
      <c r="J49" s="9">
        <f t="shared" si="7"/>
        <v>163350.69444444441</v>
      </c>
      <c r="K49" s="9">
        <f t="shared" si="8"/>
        <v>25282.870370370361</v>
      </c>
      <c r="L49" s="9">
        <f t="shared" si="9"/>
        <v>-466.72222222222217</v>
      </c>
      <c r="M49" s="9">
        <f t="shared" si="10"/>
        <v>217829.63271604932</v>
      </c>
    </row>
    <row r="50" spans="2:13" ht="15.75" thickBot="1">
      <c r="B50" s="5" t="s">
        <v>9</v>
      </c>
      <c r="C50" s="9">
        <f t="shared" si="2"/>
        <v>214.83333333333334</v>
      </c>
      <c r="D50" s="9">
        <f t="shared" si="3"/>
        <v>956.5</v>
      </c>
      <c r="E50" s="9">
        <f t="shared" si="11"/>
        <v>152.30555555555554</v>
      </c>
      <c r="F50" s="9">
        <f t="shared" si="12"/>
        <v>599.16666666666663</v>
      </c>
      <c r="G50" s="9">
        <f t="shared" si="4"/>
        <v>62.5277777777778</v>
      </c>
      <c r="H50" s="9">
        <f t="shared" si="5"/>
        <v>357.33333333333337</v>
      </c>
      <c r="I50" s="9">
        <f t="shared" si="6"/>
        <v>3909.7229938271635</v>
      </c>
      <c r="J50" s="9">
        <f t="shared" si="7"/>
        <v>127687.11111111114</v>
      </c>
      <c r="K50" s="9">
        <f t="shared" si="8"/>
        <v>22343.25925925927</v>
      </c>
      <c r="L50" s="9">
        <f t="shared" si="9"/>
        <v>419.8611111111112</v>
      </c>
      <c r="M50" s="9">
        <f t="shared" si="10"/>
        <v>176283.35262345686</v>
      </c>
    </row>
    <row r="51" spans="2:13" ht="15.75" thickBot="1">
      <c r="B51" s="5" t="s">
        <v>10</v>
      </c>
      <c r="C51" s="9">
        <f t="shared" si="2"/>
        <v>145.25</v>
      </c>
      <c r="D51" s="9">
        <f t="shared" si="3"/>
        <v>533</v>
      </c>
      <c r="E51" s="9">
        <f t="shared" si="11"/>
        <v>152.30555555555554</v>
      </c>
      <c r="F51" s="9">
        <f t="shared" si="12"/>
        <v>599.16666666666663</v>
      </c>
      <c r="G51" s="9">
        <f t="shared" si="4"/>
        <v>-7.0555555555555429</v>
      </c>
      <c r="H51" s="9">
        <f t="shared" si="5"/>
        <v>-66.166666666666629</v>
      </c>
      <c r="I51" s="9">
        <f t="shared" si="6"/>
        <v>49.780864197530683</v>
      </c>
      <c r="J51" s="9">
        <f t="shared" si="7"/>
        <v>4378.0277777777728</v>
      </c>
      <c r="K51" s="9">
        <f t="shared" si="8"/>
        <v>466.84259259259147</v>
      </c>
      <c r="L51" s="9">
        <f t="shared" si="9"/>
        <v>-73.222222222222172</v>
      </c>
      <c r="M51" s="9">
        <f t="shared" si="10"/>
        <v>5361.493827160486</v>
      </c>
    </row>
    <row r="52" spans="2:13" ht="15.75" thickBot="1">
      <c r="B52" s="6" t="s">
        <v>11</v>
      </c>
      <c r="C52" s="9">
        <f t="shared" si="2"/>
        <v>227.75</v>
      </c>
      <c r="D52" s="9">
        <f t="shared" si="3"/>
        <v>1075.5</v>
      </c>
      <c r="E52" s="18">
        <f t="shared" si="11"/>
        <v>152.30555555555554</v>
      </c>
      <c r="F52" s="18">
        <f t="shared" si="12"/>
        <v>599.16666666666663</v>
      </c>
      <c r="G52" s="18">
        <f t="shared" si="4"/>
        <v>75.444444444444457</v>
      </c>
      <c r="H52" s="18">
        <f t="shared" si="5"/>
        <v>476.33333333333337</v>
      </c>
      <c r="I52" s="18">
        <f t="shared" si="6"/>
        <v>5691.8641975308665</v>
      </c>
      <c r="J52" s="18">
        <f t="shared" si="7"/>
        <v>226893.44444444447</v>
      </c>
      <c r="K52" s="18">
        <f t="shared" si="8"/>
        <v>35936.703703703715</v>
      </c>
      <c r="L52" s="18">
        <f t="shared" si="9"/>
        <v>551.77777777777783</v>
      </c>
      <c r="M52" s="18">
        <f t="shared" si="10"/>
        <v>304458.71604938275</v>
      </c>
    </row>
    <row r="53" spans="2:13" ht="15.75" thickBot="1">
      <c r="B53" s="5" t="s">
        <v>12</v>
      </c>
      <c r="C53" s="9">
        <f t="shared" si="2"/>
        <v>148.5</v>
      </c>
      <c r="D53" s="9">
        <f t="shared" si="3"/>
        <v>539</v>
      </c>
      <c r="E53" s="9">
        <f t="shared" si="11"/>
        <v>152.30555555555554</v>
      </c>
      <c r="F53" s="9">
        <f t="shared" si="12"/>
        <v>599.16666666666663</v>
      </c>
      <c r="G53" s="9">
        <f t="shared" si="4"/>
        <v>-3.8055555555555429</v>
      </c>
      <c r="H53" s="9">
        <f t="shared" si="5"/>
        <v>-60.166666666666629</v>
      </c>
      <c r="I53" s="9">
        <f t="shared" si="6"/>
        <v>14.482253086419657</v>
      </c>
      <c r="J53" s="9">
        <f t="shared" si="7"/>
        <v>3620.0277777777733</v>
      </c>
      <c r="K53" s="9">
        <f t="shared" si="8"/>
        <v>228.9675925925917</v>
      </c>
      <c r="L53" s="9">
        <f t="shared" si="9"/>
        <v>-63.972222222222172</v>
      </c>
      <c r="M53" s="9">
        <f t="shared" si="10"/>
        <v>4092.4452160493761</v>
      </c>
    </row>
    <row r="54" spans="2:13" ht="15.75" thickBot="1">
      <c r="B54" s="19" t="s">
        <v>47</v>
      </c>
      <c r="C54" s="9">
        <f>SUM(C42:C53)</f>
        <v>1827.6666666666665</v>
      </c>
      <c r="D54" s="9">
        <f>SUM(D42:D53)</f>
        <v>7190</v>
      </c>
      <c r="E54" s="5"/>
      <c r="F54" s="5"/>
      <c r="G54" s="9">
        <f>SUM(G42:G53)</f>
        <v>1.5631940186722204E-13</v>
      </c>
      <c r="H54" s="9">
        <f>SUM(H42:H53)</f>
        <v>4.5474735088646412E-13</v>
      </c>
      <c r="I54" s="20">
        <f>SUM(I42:I53)</f>
        <v>19090.810185185182</v>
      </c>
      <c r="J54" s="20">
        <f>SUM(J42:J53)</f>
        <v>699216.66666666663</v>
      </c>
      <c r="K54" s="20">
        <f>SUM(K42:K53)</f>
        <v>114549.22222222223</v>
      </c>
      <c r="L54" s="20">
        <f>SUM(L42:L53)</f>
        <v>6.8212102632969618E-13</v>
      </c>
      <c r="M54" s="20">
        <f>SUM(M42:M53)</f>
        <v>947405.92129629606</v>
      </c>
    </row>
    <row r="58" spans="2:13">
      <c r="C58" s="12">
        <f>M54</f>
        <v>947405.92129629606</v>
      </c>
      <c r="D58" t="s">
        <v>48</v>
      </c>
      <c r="E58" s="12">
        <f>I54</f>
        <v>19090.810185185182</v>
      </c>
      <c r="F58" t="s">
        <v>49</v>
      </c>
      <c r="G58" s="12">
        <f>J54</f>
        <v>699216.66666666663</v>
      </c>
      <c r="H58" t="s">
        <v>49</v>
      </c>
      <c r="I58" s="12" t="s">
        <v>50</v>
      </c>
      <c r="J58" s="12">
        <f>K54</f>
        <v>114549.22222222223</v>
      </c>
    </row>
    <row r="60" spans="2:13">
      <c r="B60" t="s">
        <v>51</v>
      </c>
      <c r="C60" s="12">
        <f>C58</f>
        <v>947405.92129629606</v>
      </c>
      <c r="D60" t="s">
        <v>48</v>
      </c>
      <c r="E60">
        <f>E58+G58+J58*2</f>
        <v>947405.92129629629</v>
      </c>
    </row>
    <row r="63" spans="2:13">
      <c r="C63" t="s">
        <v>52</v>
      </c>
    </row>
    <row r="65" spans="2:8">
      <c r="D65" t="s">
        <v>53</v>
      </c>
      <c r="E65" s="12">
        <f>K54/SQRT(I54*J54)</f>
        <v>0.99145744679245351</v>
      </c>
      <c r="G65" t="s">
        <v>54</v>
      </c>
    </row>
    <row r="66" spans="2:8">
      <c r="C66" s="21" t="s">
        <v>59</v>
      </c>
      <c r="D66" t="s">
        <v>53</v>
      </c>
      <c r="E66">
        <v>1</v>
      </c>
    </row>
    <row r="69" spans="2:8" ht="23.25">
      <c r="B69" s="11">
        <v>3</v>
      </c>
    </row>
    <row r="71" spans="2:8">
      <c r="B71" s="13" t="s">
        <v>55</v>
      </c>
      <c r="C71" s="12">
        <f>SQRT(I54/11)</f>
        <v>41.6596711299213</v>
      </c>
      <c r="E71" s="13" t="s">
        <v>56</v>
      </c>
      <c r="F71" s="12">
        <f>SQRT(J54/11)</f>
        <v>252.12130317597422</v>
      </c>
    </row>
    <row r="73" spans="2:8">
      <c r="B73" t="s">
        <v>57</v>
      </c>
      <c r="C73" s="12">
        <f>E66*C71/F71</f>
        <v>0.16523661668067738</v>
      </c>
      <c r="E73" t="s">
        <v>58</v>
      </c>
      <c r="F73" s="12">
        <f>E66*F71/C71</f>
        <v>6.0519273517474481</v>
      </c>
    </row>
    <row r="75" spans="2:8">
      <c r="B75" t="s">
        <v>60</v>
      </c>
    </row>
    <row r="77" spans="2:8">
      <c r="B77" t="s">
        <v>61</v>
      </c>
      <c r="C77" s="12">
        <f>E42</f>
        <v>152.30555555555554</v>
      </c>
      <c r="D77" t="s">
        <v>48</v>
      </c>
      <c r="E77" s="12">
        <f>C73</f>
        <v>0.16523661668067738</v>
      </c>
      <c r="F77" t="s">
        <v>62</v>
      </c>
      <c r="G77" s="12">
        <f>F42</f>
        <v>599.16666666666663</v>
      </c>
      <c r="H77" t="s">
        <v>63</v>
      </c>
    </row>
    <row r="79" spans="2:8">
      <c r="B79" t="s">
        <v>64</v>
      </c>
      <c r="C79" s="12">
        <f>F42</f>
        <v>599.16666666666663</v>
      </c>
      <c r="D79" t="s">
        <v>48</v>
      </c>
      <c r="E79" s="12">
        <f>F73</f>
        <v>6.0519273517474481</v>
      </c>
      <c r="F79" t="s">
        <v>62</v>
      </c>
      <c r="G79" s="12">
        <f>E42</f>
        <v>152.30555555555554</v>
      </c>
      <c r="H79" t="s">
        <v>63</v>
      </c>
    </row>
    <row r="82" spans="2:7" ht="23.25">
      <c r="B82" s="11">
        <v>4</v>
      </c>
    </row>
    <row r="83" spans="2:7">
      <c r="C83" t="s">
        <v>65</v>
      </c>
    </row>
    <row r="85" spans="2:7">
      <c r="C85" s="13" t="s">
        <v>66</v>
      </c>
      <c r="D85">
        <f>0.674*(1-E66*E66)/SQRT(11)</f>
        <v>0</v>
      </c>
    </row>
    <row r="87" spans="2:7">
      <c r="C87" t="s">
        <v>67</v>
      </c>
      <c r="D87">
        <f>ABS(D85*4)</f>
        <v>0</v>
      </c>
      <c r="E87" t="s">
        <v>68</v>
      </c>
      <c r="F87" t="s">
        <v>53</v>
      </c>
      <c r="G87">
        <f>E66</f>
        <v>1</v>
      </c>
    </row>
    <row r="90" spans="2:7">
      <c r="C90" t="s">
        <v>69</v>
      </c>
    </row>
  </sheetData>
  <pageMargins left="0.7" right="0.7" top="0.75" bottom="0.75" header="0.3" footer="0.3"/>
  <pageSetup paperSize="9" orientation="portrait" r:id="rId1"/>
  <ignoredErrors>
    <ignoredError sqref="P21:P3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QweR</dc:creator>
  <cp:lastModifiedBy>Home</cp:lastModifiedBy>
  <dcterms:created xsi:type="dcterms:W3CDTF">2009-02-09T16:58:09Z</dcterms:created>
  <dcterms:modified xsi:type="dcterms:W3CDTF">2009-02-09T19:16:13Z</dcterms:modified>
  <cp:contentStatus/>
</cp:coreProperties>
</file>